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S14\Documents\Curso AAEF\Especialidad tributaria - IVA\2024\"/>
    </mc:Choice>
  </mc:AlternateContent>
  <xr:revisionPtr revIDLastSave="0" documentId="13_ncr:1_{F8004D15-7AD1-4CDF-89A4-0EAF8E14C256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Ejemplo Regla Tope" sheetId="2" state="hidden" r:id="rId1"/>
    <sheet name="Prorrateos - Aj Art 13" sheetId="3" r:id="rId2"/>
    <sheet name="Impuestos internos" sheetId="4" r:id="rId3"/>
    <sheet name="Ejemplo DJ IVA" sheetId="1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4" l="1"/>
  <c r="E24" i="4"/>
  <c r="E23" i="4"/>
  <c r="E20" i="4"/>
  <c r="E19" i="4"/>
  <c r="E18" i="4"/>
  <c r="E15" i="4"/>
  <c r="E14" i="4"/>
  <c r="E13" i="4"/>
  <c r="E12" i="4"/>
  <c r="D104" i="3"/>
  <c r="C20" i="3"/>
  <c r="E28" i="3"/>
  <c r="F28" i="3" s="1"/>
  <c r="E29" i="3"/>
  <c r="F29" i="3" s="1"/>
  <c r="E30" i="3"/>
  <c r="F30" i="3"/>
  <c r="E31" i="3"/>
  <c r="F31" i="3" s="1"/>
  <c r="E32" i="3"/>
  <c r="F32" i="3" s="1"/>
  <c r="E33" i="3"/>
  <c r="F33" i="3" s="1"/>
  <c r="E34" i="3"/>
  <c r="F34" i="3" s="1"/>
  <c r="E35" i="3"/>
  <c r="F35" i="3"/>
  <c r="E36" i="3"/>
  <c r="F36" i="3"/>
  <c r="E37" i="3"/>
  <c r="F37" i="3" s="1"/>
  <c r="E38" i="3"/>
  <c r="F38" i="3"/>
  <c r="B72" i="3" l="1"/>
  <c r="B55" i="3"/>
  <c r="C54" i="3"/>
  <c r="D54" i="3" s="1"/>
  <c r="E71" i="3" s="1"/>
  <c r="C53" i="3"/>
  <c r="D53" i="3" s="1"/>
  <c r="E70" i="3" s="1"/>
  <c r="C52" i="3"/>
  <c r="D52" i="3" s="1"/>
  <c r="E69" i="3" s="1"/>
  <c r="C51" i="3"/>
  <c r="D51" i="3" s="1"/>
  <c r="E68" i="3" s="1"/>
  <c r="C50" i="3"/>
  <c r="D50" i="3" s="1"/>
  <c r="E67" i="3" s="1"/>
  <c r="C49" i="3"/>
  <c r="D49" i="3" s="1"/>
  <c r="E66" i="3" s="1"/>
  <c r="C48" i="3"/>
  <c r="D48" i="3" s="1"/>
  <c r="E65" i="3" s="1"/>
  <c r="C47" i="3"/>
  <c r="D47" i="3" s="1"/>
  <c r="E64" i="3" s="1"/>
  <c r="C46" i="3"/>
  <c r="D46" i="3" s="1"/>
  <c r="E63" i="3" s="1"/>
  <c r="C45" i="3"/>
  <c r="D45" i="3" s="1"/>
  <c r="E62" i="3" s="1"/>
  <c r="E27" i="3"/>
  <c r="D39" i="3"/>
  <c r="C39" i="3"/>
  <c r="B39" i="3"/>
  <c r="B22" i="3"/>
  <c r="C112" i="3"/>
  <c r="C125" i="3" s="1"/>
  <c r="F87" i="3"/>
  <c r="F86" i="3"/>
  <c r="F85" i="3"/>
  <c r="E89" i="3"/>
  <c r="C93" i="3"/>
  <c r="D88" i="3"/>
  <c r="D89" i="3" s="1"/>
  <c r="C106" i="3" l="1"/>
  <c r="F27" i="3"/>
  <c r="C44" i="3" s="1"/>
  <c r="D44" i="3" s="1"/>
  <c r="E39" i="3"/>
  <c r="F39" i="3" s="1"/>
  <c r="F88" i="3"/>
  <c r="D122" i="3" s="1"/>
  <c r="D103" i="3"/>
  <c r="C113" i="3"/>
  <c r="C94" i="3"/>
  <c r="F89" i="3"/>
  <c r="D123" i="3" s="1"/>
  <c r="D74" i="1"/>
  <c r="D77" i="1" s="1"/>
  <c r="C83" i="1" s="1"/>
  <c r="D58" i="1"/>
  <c r="D61" i="1" s="1"/>
  <c r="D67" i="1" s="1"/>
  <c r="C51" i="1"/>
  <c r="C35" i="1"/>
  <c r="C26" i="1"/>
  <c r="C29" i="1" s="1"/>
  <c r="E61" i="3" l="1"/>
  <c r="E72" i="3" s="1"/>
  <c r="D55" i="3"/>
  <c r="C64" i="3"/>
  <c r="D64" i="3" s="1"/>
  <c r="F64" i="3" s="1"/>
  <c r="C61" i="3"/>
  <c r="D61" i="3" s="1"/>
  <c r="C63" i="3"/>
  <c r="D63" i="3" s="1"/>
  <c r="F63" i="3" s="1"/>
  <c r="C65" i="3"/>
  <c r="D65" i="3" s="1"/>
  <c r="F65" i="3" s="1"/>
  <c r="C62" i="3"/>
  <c r="D62" i="3" s="1"/>
  <c r="F62" i="3" s="1"/>
  <c r="C70" i="3"/>
  <c r="D70" i="3" s="1"/>
  <c r="F70" i="3" s="1"/>
  <c r="C71" i="3"/>
  <c r="D71" i="3" s="1"/>
  <c r="F71" i="3" s="1"/>
  <c r="C66" i="3"/>
  <c r="D66" i="3" s="1"/>
  <c r="F66" i="3" s="1"/>
  <c r="C67" i="3"/>
  <c r="D67" i="3" s="1"/>
  <c r="F67" i="3" s="1"/>
  <c r="C68" i="3"/>
  <c r="D68" i="3" s="1"/>
  <c r="F68" i="3" s="1"/>
  <c r="C69" i="3"/>
  <c r="D69" i="3" s="1"/>
  <c r="F69" i="3" s="1"/>
  <c r="E104" i="3"/>
  <c r="E123" i="3"/>
  <c r="C126" i="3" s="1"/>
  <c r="C127" i="3" s="1"/>
  <c r="D10" i="1"/>
  <c r="D13" i="1" s="1"/>
  <c r="D19" i="1" s="1"/>
  <c r="C107" i="3" l="1"/>
  <c r="C108" i="3" s="1"/>
  <c r="F61" i="3"/>
  <c r="F72" i="3" s="1"/>
  <c r="D72" i="3"/>
</calcChain>
</file>

<file path=xl/sharedStrings.xml><?xml version="1.0" encoding="utf-8"?>
<sst xmlns="http://schemas.openxmlformats.org/spreadsheetml/2006/main" count="200" uniqueCount="121">
  <si>
    <t>Concepto</t>
  </si>
  <si>
    <t>Columna I</t>
  </si>
  <si>
    <t>Columna II</t>
  </si>
  <si>
    <t>(-)</t>
  </si>
  <si>
    <t>(+)</t>
  </si>
  <si>
    <t>IVA Débito Fiscal</t>
  </si>
  <si>
    <t>IVA Crédito Fiscal</t>
  </si>
  <si>
    <t>Ejemplos de determinación de IVA</t>
  </si>
  <si>
    <t>DDJJ IVA - Ejemplo 1</t>
  </si>
  <si>
    <t>Posición del período</t>
  </si>
  <si>
    <t>Ajuste Art 13</t>
  </si>
  <si>
    <t>Saldo técnico a favor del fisco</t>
  </si>
  <si>
    <t>Saldo técnico a favor del contribuyente período anterior</t>
  </si>
  <si>
    <t>Saldo de libre disponibilidad periodo anterior</t>
  </si>
  <si>
    <t>Monto Utilizado</t>
  </si>
  <si>
    <t>Retenciones y percepciones del período</t>
  </si>
  <si>
    <t>Saldo a pagar</t>
  </si>
  <si>
    <t>DDJJ IVA - Ejemplo 2</t>
  </si>
  <si>
    <t>Saldo de libre disponibilidad</t>
  </si>
  <si>
    <t>DDJJ IVA - Ejemplo 3</t>
  </si>
  <si>
    <t>DDJJ IVA - Ejemplo 4</t>
  </si>
  <si>
    <t>DDJJ IVA - Ejemplo 5</t>
  </si>
  <si>
    <t>Un proveedor facturó 10.000 + IVA 21% (2.500)</t>
  </si>
  <si>
    <t>Se trata de un error de facturación, la regla del tope me permite tomar como máximo Base imponible por alícuota</t>
  </si>
  <si>
    <t>IVA CF Computable</t>
  </si>
  <si>
    <t>Ejemplo 1</t>
  </si>
  <si>
    <t>Ejemplo 2</t>
  </si>
  <si>
    <t>Un proveedor facturó 10.000 + IVA 21% (1.900)</t>
  </si>
  <si>
    <t>Se trata de un error de facturación, la regla del tope en este caso solo permite tomar hasta el monto discriminado (ya que el monto no supera Base imponible x alícuota)</t>
  </si>
  <si>
    <t>Empresa que se dedica a</t>
  </si>
  <si>
    <t>Reventa de libros</t>
  </si>
  <si>
    <t>Actividad exenta en IVA</t>
  </si>
  <si>
    <t>Reventa de artículos de librería</t>
  </si>
  <si>
    <t>Actividad gravada en IVA</t>
  </si>
  <si>
    <t>Locación de inmuebles (Destino Comercial) superior a $ 1.500</t>
  </si>
  <si>
    <t>Cierre ejercicio comercial</t>
  </si>
  <si>
    <t>Reventa libros</t>
  </si>
  <si>
    <t>Ventas de los últimos 11 meses (netas de IVA)</t>
  </si>
  <si>
    <t>Locación de inmuebles dest comercial</t>
  </si>
  <si>
    <t>Neto gravado</t>
  </si>
  <si>
    <t>IVA</t>
  </si>
  <si>
    <t>Total factura</t>
  </si>
  <si>
    <t xml:space="preserve"> </t>
  </si>
  <si>
    <r>
      <t xml:space="preserve">2- Debo aplicar "Prorrateo específico", ya que el CF se vincula con </t>
    </r>
    <r>
      <rPr>
        <b/>
        <sz val="11"/>
        <color theme="1"/>
        <rFont val="Calibri"/>
        <family val="2"/>
        <scheme val="minor"/>
      </rPr>
      <t xml:space="preserve">determinadas </t>
    </r>
    <r>
      <rPr>
        <sz val="11"/>
        <color theme="1"/>
        <rFont val="Calibri"/>
        <family val="2"/>
        <scheme val="minor"/>
      </rPr>
      <t>actividades del contribuyente.</t>
    </r>
  </si>
  <si>
    <t>Coeficiente de computabilidad de CF - Prorrateo Especifico</t>
  </si>
  <si>
    <t>Exportación de libros</t>
  </si>
  <si>
    <t>Actividad exenta en IVA, pero permite computo de CF por art 43 L IVA.</t>
  </si>
  <si>
    <t>Exportacion libros</t>
  </si>
  <si>
    <r>
      <t xml:space="preserve">1- Está vinculado </t>
    </r>
    <r>
      <rPr>
        <b/>
        <sz val="11"/>
        <color theme="1"/>
        <rFont val="Calibri"/>
        <family val="2"/>
        <scheme val="minor"/>
      </rPr>
      <t xml:space="preserve">indistintamente </t>
    </r>
    <r>
      <rPr>
        <sz val="11"/>
        <color theme="1"/>
        <rFont val="Calibri"/>
        <family val="2"/>
        <scheme val="minor"/>
      </rPr>
      <t>a Reventa de libros (local) y Reventa de artículos de librería.</t>
    </r>
  </si>
  <si>
    <t>Total ventas que permiten CF / Total ventas sujetas a prorrateo</t>
  </si>
  <si>
    <t>Reventa de Libros (local) + Art de librería</t>
  </si>
  <si>
    <t>Reventa de Art de librería</t>
  </si>
  <si>
    <t>CF Prorrateable</t>
  </si>
  <si>
    <t>CF computable</t>
  </si>
  <si>
    <t>CF No computable</t>
  </si>
  <si>
    <t>Costo</t>
  </si>
  <si>
    <t>IVA CF en DDJJ</t>
  </si>
  <si>
    <t>B) Factura de servicios de honorarios del Contador del Contribuyente.</t>
  </si>
  <si>
    <t>IVA 21%</t>
  </si>
  <si>
    <r>
      <t xml:space="preserve">1- Está vinculado </t>
    </r>
    <r>
      <rPr>
        <b/>
        <sz val="11"/>
        <color theme="1"/>
        <rFont val="Calibri"/>
        <family val="2"/>
        <scheme val="minor"/>
      </rPr>
      <t xml:space="preserve">indistintamente </t>
    </r>
    <r>
      <rPr>
        <sz val="11"/>
        <color theme="1"/>
        <rFont val="Calibri"/>
        <family val="2"/>
        <scheme val="minor"/>
      </rPr>
      <t>a TODAS las actividades del contribuyente.</t>
    </r>
  </si>
  <si>
    <r>
      <t xml:space="preserve">2- Debo aplicar "Prorrateo general", ya que el CF se vincula con </t>
    </r>
    <r>
      <rPr>
        <b/>
        <sz val="11"/>
        <color theme="1"/>
        <rFont val="Calibri"/>
        <family val="2"/>
        <scheme val="minor"/>
      </rPr>
      <t xml:space="preserve">TODAS </t>
    </r>
    <r>
      <rPr>
        <sz val="11"/>
        <color theme="1"/>
        <rFont val="Calibri"/>
        <family val="2"/>
        <scheme val="minor"/>
      </rPr>
      <t>las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actividades del contribuyente.</t>
    </r>
  </si>
  <si>
    <t>Coeficiente de computabilidad de CF - Prorrateo General</t>
  </si>
  <si>
    <t>Ventas gravadas + Expo</t>
  </si>
  <si>
    <t>Total de ventas</t>
  </si>
  <si>
    <t>Mes de cierre de ejercicio</t>
  </si>
  <si>
    <t>1) Creditos fiscales vinculados indistintamente con operaciones gravadas/exportaciones /no gravadas y/o exentas en el mercado interno.</t>
  </si>
  <si>
    <t>Mes</t>
  </si>
  <si>
    <t>IVA CF (Art 12)</t>
  </si>
  <si>
    <t>Total</t>
  </si>
  <si>
    <t>2) Ventas con las cuales están relacionadas las compras que generan créditos fiscales</t>
  </si>
  <si>
    <t>Gravadas</t>
  </si>
  <si>
    <t>Exportaciones</t>
  </si>
  <si>
    <t>No Gravadas / Exentas en el mercado interno</t>
  </si>
  <si>
    <t>% de CF estimado (Ventas gravadas + expo / ventas totales)</t>
  </si>
  <si>
    <t>3) Crédito Fiscal computado en los primeros 11 meses del ejercicio comercial</t>
  </si>
  <si>
    <t>Credito Fiscal (Art 12)</t>
  </si>
  <si>
    <t>% de CF Estimado</t>
  </si>
  <si>
    <t>CF Computado en DDJJ</t>
  </si>
  <si>
    <t>4) Ajuste del Artículo 13</t>
  </si>
  <si>
    <t>% de CF Computable definitivo</t>
  </si>
  <si>
    <t>Credito Fiscal Computable</t>
  </si>
  <si>
    <t>Credito Fiscal Computado</t>
  </si>
  <si>
    <t>Ajuste</t>
  </si>
  <si>
    <t>Totales</t>
  </si>
  <si>
    <t>Ajuste Art 13 a favor del contribuyente (en este caso)</t>
  </si>
  <si>
    <t>Ejemplo 1 - Ajuste Art 13</t>
  </si>
  <si>
    <t>Ejemplo 2 - Prorrateos Generales / Especificos</t>
  </si>
  <si>
    <t xml:space="preserve">Saldo técnico a favor del contribuyente  </t>
  </si>
  <si>
    <t>A favor fisco</t>
  </si>
  <si>
    <t>A favor contrib</t>
  </si>
  <si>
    <t>Prorrateable</t>
  </si>
  <si>
    <t>Prorrateables</t>
  </si>
  <si>
    <t>Prorrateo General</t>
  </si>
  <si>
    <t>Permite computo CF</t>
  </si>
  <si>
    <t>Ventas anuales</t>
  </si>
  <si>
    <t>Asist3encia 17/8</t>
  </si>
  <si>
    <t>VIDAL DOMINGUEZ</t>
  </si>
  <si>
    <t>LORENZO MACARENA</t>
  </si>
  <si>
    <t>ALCOBER AILEN</t>
  </si>
  <si>
    <t>SOLAGNA AGUSTIN</t>
  </si>
  <si>
    <t>HOWLIN KEVIN</t>
  </si>
  <si>
    <t>TAPIA DAIANA</t>
  </si>
  <si>
    <t>No permite computo CF (Art. 50 permite cómputo para quienes realicen la impresión y/o producción editorial de libros)</t>
  </si>
  <si>
    <t>Venta Mes de diciembre 2021</t>
  </si>
  <si>
    <t xml:space="preserve">                          100 x Tasa Nominal </t>
  </si>
  <si>
    <t xml:space="preserve"> Tasa efectiva = -----------------------------               2600 % 74= 35,135%</t>
  </si>
  <si>
    <t xml:space="preserve">                           100 – Tasa Nominal</t>
  </si>
  <si>
    <t>(Fórmula en art 20 DR)</t>
  </si>
  <si>
    <t>Alícuota para bebidas alcohólicas=26%</t>
  </si>
  <si>
    <t>Facturación:</t>
  </si>
  <si>
    <t>Base Imponible</t>
  </si>
  <si>
    <t>Declaración Jurada</t>
  </si>
  <si>
    <t>Base imponible = $ 8108,1</t>
  </si>
  <si>
    <t>Se venden 100 botellas de vodka a $60 c/u. IVA 21%</t>
  </si>
  <si>
    <t>100 botellas x $60</t>
  </si>
  <si>
    <t>Impuesto Interno (TE: 35,135%)</t>
  </si>
  <si>
    <t>Precio facturado</t>
  </si>
  <si>
    <t>Tasa Nominal</t>
  </si>
  <si>
    <t>Impuesto interno</t>
  </si>
  <si>
    <t>*ejemplo extraído de: "Convenio Multilateral. Impuestos Internos. Monotributo. Explicados y Comentados"; Ernesto C. Celdeiro, Juan José Imirizaldu; 16° Edición; Ed. Errepar; Bs. As.; 2002; pág. 65.</t>
  </si>
  <si>
    <t>A) Compra de muebles para el local comercial destinado a la venta local de libros y artículos de librería en Dic-2022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</si>
</sst>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\ #,##0.00;[Red]\-&quot;$&quot;\ #,##0.00"/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7">
    <xf numFmtId="0" fontId="0" fillId="0" borderId="0" xfId="0"/>
    <xf numFmtId="4" fontId="0" fillId="0" borderId="0" xfId="0" applyNumberFormat="1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4" fontId="1" fillId="0" borderId="0" xfId="0" applyNumberFormat="1" applyFont="1"/>
    <xf numFmtId="17" fontId="0" fillId="0" borderId="0" xfId="0" applyNumberFormat="1"/>
    <xf numFmtId="10" fontId="0" fillId="0" borderId="0" xfId="1" applyNumberFormat="1" applyFont="1"/>
    <xf numFmtId="0" fontId="4" fillId="0" borderId="0" xfId="0" applyFont="1"/>
    <xf numFmtId="0" fontId="1" fillId="0" borderId="2" xfId="0" applyFont="1" applyBorder="1" applyAlignment="1">
      <alignment horizontal="center"/>
    </xf>
    <xf numFmtId="17" fontId="0" fillId="0" borderId="2" xfId="0" applyNumberFormat="1" applyBorder="1"/>
    <xf numFmtId="4" fontId="0" fillId="0" borderId="2" xfId="0" applyNumberFormat="1" applyBorder="1"/>
    <xf numFmtId="4" fontId="1" fillId="0" borderId="2" xfId="0" applyNumberFormat="1" applyFont="1" applyBorder="1"/>
    <xf numFmtId="0" fontId="1" fillId="0" borderId="2" xfId="0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10" fontId="0" fillId="0" borderId="2" xfId="1" applyNumberFormat="1" applyFont="1" applyBorder="1"/>
    <xf numFmtId="0" fontId="0" fillId="0" borderId="2" xfId="0" applyBorder="1"/>
    <xf numFmtId="17" fontId="1" fillId="0" borderId="2" xfId="0" applyNumberFormat="1" applyFont="1" applyBorder="1" applyAlignment="1">
      <alignment horizontal="right"/>
    </xf>
    <xf numFmtId="4" fontId="1" fillId="0" borderId="3" xfId="0" applyNumberFormat="1" applyFont="1" applyBorder="1"/>
    <xf numFmtId="4" fontId="0" fillId="0" borderId="4" xfId="0" applyNumberFormat="1" applyBorder="1"/>
    <xf numFmtId="10" fontId="0" fillId="0" borderId="4" xfId="1" applyNumberFormat="1" applyFont="1" applyBorder="1"/>
    <xf numFmtId="0" fontId="0" fillId="0" borderId="5" xfId="0" applyBorder="1"/>
    <xf numFmtId="4" fontId="0" fillId="2" borderId="5" xfId="0" applyNumberFormat="1" applyFill="1" applyBorder="1"/>
    <xf numFmtId="4" fontId="0" fillId="0" borderId="5" xfId="0" applyNumberFormat="1" applyBorder="1"/>
    <xf numFmtId="4" fontId="0" fillId="3" borderId="5" xfId="0" applyNumberFormat="1" applyFill="1" applyBorder="1"/>
    <xf numFmtId="4" fontId="0" fillId="3" borderId="0" xfId="0" applyNumberFormat="1" applyFill="1"/>
    <xf numFmtId="10" fontId="1" fillId="4" borderId="1" xfId="1" applyNumberFormat="1" applyFont="1" applyFill="1" applyBorder="1"/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" fontId="1" fillId="0" borderId="5" xfId="0" applyNumberFormat="1" applyFont="1" applyBorder="1"/>
    <xf numFmtId="4" fontId="1" fillId="4" borderId="1" xfId="0" applyNumberFormat="1" applyFont="1" applyFill="1" applyBorder="1"/>
    <xf numFmtId="8" fontId="0" fillId="0" borderId="0" xfId="0" applyNumberFormat="1"/>
    <xf numFmtId="43" fontId="0" fillId="0" borderId="0" xfId="2" applyFont="1"/>
    <xf numFmtId="43" fontId="0" fillId="0" borderId="5" xfId="2" applyFont="1" applyBorder="1"/>
    <xf numFmtId="9" fontId="0" fillId="0" borderId="0" xfId="0" applyNumberFormat="1"/>
    <xf numFmtId="0" fontId="1" fillId="0" borderId="6" xfId="0" applyFont="1" applyBorder="1"/>
    <xf numFmtId="43" fontId="1" fillId="0" borderId="6" xfId="2" applyFont="1" applyBorder="1"/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22"/>
  <sheetViews>
    <sheetView workbookViewId="0">
      <selection activeCell="B23" sqref="B23"/>
    </sheetView>
  </sheetViews>
  <sheetFormatPr baseColWidth="10" defaultRowHeight="14.4" x14ac:dyDescent="0.3"/>
  <sheetData>
    <row r="2" spans="2:4" x14ac:dyDescent="0.3">
      <c r="B2" s="2" t="s">
        <v>25</v>
      </c>
    </row>
    <row r="3" spans="2:4" x14ac:dyDescent="0.3">
      <c r="B3" t="s">
        <v>22</v>
      </c>
    </row>
    <row r="4" spans="2:4" x14ac:dyDescent="0.3">
      <c r="B4" s="3" t="s">
        <v>23</v>
      </c>
    </row>
    <row r="6" spans="2:4" x14ac:dyDescent="0.3">
      <c r="B6" s="2" t="s">
        <v>24</v>
      </c>
      <c r="C6" s="2"/>
      <c r="D6" s="4">
        <v>2100</v>
      </c>
    </row>
    <row r="8" spans="2:4" x14ac:dyDescent="0.3">
      <c r="B8" s="2" t="s">
        <v>26</v>
      </c>
    </row>
    <row r="9" spans="2:4" x14ac:dyDescent="0.3">
      <c r="B9" t="s">
        <v>27</v>
      </c>
    </row>
    <row r="10" spans="2:4" x14ac:dyDescent="0.3">
      <c r="B10" s="3" t="s">
        <v>28</v>
      </c>
    </row>
    <row r="12" spans="2:4" x14ac:dyDescent="0.3">
      <c r="B12" s="2" t="s">
        <v>24</v>
      </c>
      <c r="C12" s="2"/>
      <c r="D12" s="5">
        <v>1900</v>
      </c>
    </row>
    <row r="16" spans="2:4" x14ac:dyDescent="0.3">
      <c r="B16" t="s">
        <v>95</v>
      </c>
    </row>
    <row r="17" spans="2:2" x14ac:dyDescent="0.3">
      <c r="B17" t="s">
        <v>96</v>
      </c>
    </row>
    <row r="18" spans="2:2" x14ac:dyDescent="0.3">
      <c r="B18" t="s">
        <v>97</v>
      </c>
    </row>
    <row r="19" spans="2:2" x14ac:dyDescent="0.3">
      <c r="B19" t="s">
        <v>98</v>
      </c>
    </row>
    <row r="20" spans="2:2" x14ac:dyDescent="0.3">
      <c r="B20" t="s">
        <v>99</v>
      </c>
    </row>
    <row r="21" spans="2:2" x14ac:dyDescent="0.3">
      <c r="B21" t="s">
        <v>100</v>
      </c>
    </row>
    <row r="22" spans="2:2" x14ac:dyDescent="0.3">
      <c r="B22" t="s">
        <v>101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127"/>
  <sheetViews>
    <sheetView showGridLines="0" tabSelected="1" workbookViewId="0">
      <selection activeCell="F97" sqref="F97"/>
    </sheetView>
  </sheetViews>
  <sheetFormatPr baseColWidth="10" defaultRowHeight="14.4" x14ac:dyDescent="0.3"/>
  <cols>
    <col min="2" max="2" width="13.6640625" bestFit="1" customWidth="1"/>
    <col min="3" max="3" width="14.44140625" customWidth="1"/>
    <col min="4" max="4" width="31" customWidth="1"/>
    <col min="5" max="5" width="28.5546875" customWidth="1"/>
    <col min="6" max="6" width="18.5546875" customWidth="1"/>
  </cols>
  <sheetData>
    <row r="2" spans="1:4" x14ac:dyDescent="0.3">
      <c r="A2" s="8" t="s">
        <v>85</v>
      </c>
    </row>
    <row r="4" spans="1:4" x14ac:dyDescent="0.3">
      <c r="A4" t="s">
        <v>64</v>
      </c>
      <c r="D4" s="6">
        <v>45078</v>
      </c>
    </row>
    <row r="6" spans="1:4" x14ac:dyDescent="0.3">
      <c r="A6" s="2" t="s">
        <v>65</v>
      </c>
    </row>
    <row r="7" spans="1:4" x14ac:dyDescent="0.3">
      <c r="A7" s="2"/>
    </row>
    <row r="8" spans="1:4" x14ac:dyDescent="0.3">
      <c r="B8" t="s">
        <v>91</v>
      </c>
    </row>
    <row r="9" spans="1:4" x14ac:dyDescent="0.3">
      <c r="A9" s="9" t="s">
        <v>66</v>
      </c>
      <c r="B9" s="9" t="s">
        <v>67</v>
      </c>
    </row>
    <row r="10" spans="1:4" x14ac:dyDescent="0.3">
      <c r="A10" s="10">
        <v>44378</v>
      </c>
      <c r="B10" s="11">
        <v>12000</v>
      </c>
    </row>
    <row r="11" spans="1:4" x14ac:dyDescent="0.3">
      <c r="A11" s="10">
        <v>44409</v>
      </c>
      <c r="B11" s="11">
        <v>8000</v>
      </c>
    </row>
    <row r="12" spans="1:4" x14ac:dyDescent="0.3">
      <c r="A12" s="10">
        <v>44440</v>
      </c>
      <c r="B12" s="11">
        <v>15000</v>
      </c>
    </row>
    <row r="13" spans="1:4" x14ac:dyDescent="0.3">
      <c r="A13" s="10">
        <v>44470</v>
      </c>
      <c r="B13" s="11">
        <v>11000</v>
      </c>
    </row>
    <row r="14" spans="1:4" x14ac:dyDescent="0.3">
      <c r="A14" s="10">
        <v>44501</v>
      </c>
      <c r="B14" s="11">
        <v>18000</v>
      </c>
    </row>
    <row r="15" spans="1:4" x14ac:dyDescent="0.3">
      <c r="A15" s="10">
        <v>44531</v>
      </c>
      <c r="B15" s="11">
        <v>22000</v>
      </c>
    </row>
    <row r="16" spans="1:4" x14ac:dyDescent="0.3">
      <c r="A16" s="10">
        <v>44562</v>
      </c>
      <c r="B16" s="11">
        <v>9000</v>
      </c>
    </row>
    <row r="17" spans="1:6" x14ac:dyDescent="0.3">
      <c r="A17" s="10">
        <v>44593</v>
      </c>
      <c r="B17" s="11">
        <v>17000</v>
      </c>
    </row>
    <row r="18" spans="1:6" x14ac:dyDescent="0.3">
      <c r="A18" s="10">
        <v>44621</v>
      </c>
      <c r="B18" s="11">
        <v>25000</v>
      </c>
    </row>
    <row r="19" spans="1:6" x14ac:dyDescent="0.3">
      <c r="A19" s="10">
        <v>44652</v>
      </c>
      <c r="B19" s="11">
        <v>19000</v>
      </c>
    </row>
    <row r="20" spans="1:6" x14ac:dyDescent="0.3">
      <c r="A20" s="10">
        <v>44682</v>
      </c>
      <c r="B20" s="11">
        <v>53000</v>
      </c>
      <c r="C20" s="1">
        <f>+SUM(B10:B20)</f>
        <v>209000</v>
      </c>
    </row>
    <row r="21" spans="1:6" x14ac:dyDescent="0.3">
      <c r="A21" s="10">
        <v>44713</v>
      </c>
      <c r="B21" s="11">
        <v>32000</v>
      </c>
    </row>
    <row r="22" spans="1:6" x14ac:dyDescent="0.3">
      <c r="A22" s="13" t="s">
        <v>68</v>
      </c>
      <c r="B22" s="12">
        <f>+SUM(B10:B21)</f>
        <v>241000</v>
      </c>
    </row>
    <row r="24" spans="1:6" x14ac:dyDescent="0.3">
      <c r="A24" s="2" t="s">
        <v>69</v>
      </c>
    </row>
    <row r="26" spans="1:6" ht="64.5" customHeight="1" x14ac:dyDescent="0.3">
      <c r="A26" s="14" t="s">
        <v>66</v>
      </c>
      <c r="B26" s="14" t="s">
        <v>70</v>
      </c>
      <c r="C26" s="14" t="s">
        <v>71</v>
      </c>
      <c r="D26" s="14" t="s">
        <v>72</v>
      </c>
      <c r="E26" s="14" t="s">
        <v>68</v>
      </c>
      <c r="F26" s="14" t="s">
        <v>73</v>
      </c>
    </row>
    <row r="27" spans="1:6" x14ac:dyDescent="0.3">
      <c r="A27" s="10">
        <v>44378</v>
      </c>
      <c r="B27" s="11">
        <v>1000000</v>
      </c>
      <c r="C27" s="11">
        <v>200000</v>
      </c>
      <c r="D27" s="11">
        <v>300000</v>
      </c>
      <c r="E27" s="11">
        <f>+B27+C27+D27</f>
        <v>1500000</v>
      </c>
      <c r="F27" s="15">
        <f>+(B27+C27)/E27</f>
        <v>0.8</v>
      </c>
    </row>
    <row r="28" spans="1:6" x14ac:dyDescent="0.3">
      <c r="A28" s="10">
        <v>44409</v>
      </c>
      <c r="B28" s="11">
        <v>1200000</v>
      </c>
      <c r="C28" s="11">
        <v>300000</v>
      </c>
      <c r="D28" s="11">
        <v>700000</v>
      </c>
      <c r="E28" s="11">
        <f t="shared" ref="E28:E39" si="0">+B28+C28+D28</f>
        <v>2200000</v>
      </c>
      <c r="F28" s="15">
        <f t="shared" ref="F28:F39" si="1">+(B28+C28)/E28</f>
        <v>0.68181818181818177</v>
      </c>
    </row>
    <row r="29" spans="1:6" x14ac:dyDescent="0.3">
      <c r="A29" s="10">
        <v>44440</v>
      </c>
      <c r="B29" s="11">
        <v>1500000</v>
      </c>
      <c r="C29" s="11">
        <v>500000</v>
      </c>
      <c r="D29" s="11">
        <v>200000</v>
      </c>
      <c r="E29" s="11">
        <f t="shared" si="0"/>
        <v>2200000</v>
      </c>
      <c r="F29" s="15">
        <f t="shared" si="1"/>
        <v>0.90909090909090906</v>
      </c>
    </row>
    <row r="30" spans="1:6" x14ac:dyDescent="0.3">
      <c r="A30" s="10">
        <v>44470</v>
      </c>
      <c r="B30" s="11">
        <v>800000</v>
      </c>
      <c r="C30" s="11">
        <v>850000</v>
      </c>
      <c r="D30" s="11">
        <v>340000</v>
      </c>
      <c r="E30" s="11">
        <f t="shared" si="0"/>
        <v>1990000</v>
      </c>
      <c r="F30" s="15">
        <f t="shared" si="1"/>
        <v>0.82914572864321612</v>
      </c>
    </row>
    <row r="31" spans="1:6" x14ac:dyDescent="0.3">
      <c r="A31" s="10">
        <v>44501</v>
      </c>
      <c r="B31" s="11">
        <v>900000</v>
      </c>
      <c r="C31" s="11">
        <v>400000</v>
      </c>
      <c r="D31" s="11">
        <v>810000</v>
      </c>
      <c r="E31" s="11">
        <f t="shared" si="0"/>
        <v>2110000</v>
      </c>
      <c r="F31" s="15">
        <f t="shared" si="1"/>
        <v>0.61611374407582942</v>
      </c>
    </row>
    <row r="32" spans="1:6" x14ac:dyDescent="0.3">
      <c r="A32" s="10">
        <v>44531</v>
      </c>
      <c r="B32" s="11">
        <v>1300000</v>
      </c>
      <c r="C32" s="11">
        <v>470000</v>
      </c>
      <c r="D32" s="11">
        <v>740000</v>
      </c>
      <c r="E32" s="11">
        <f t="shared" si="0"/>
        <v>2510000</v>
      </c>
      <c r="F32" s="15">
        <f t="shared" si="1"/>
        <v>0.70517928286852594</v>
      </c>
    </row>
    <row r="33" spans="1:7" x14ac:dyDescent="0.3">
      <c r="A33" s="10">
        <v>44562</v>
      </c>
      <c r="B33" s="11">
        <v>1400000</v>
      </c>
      <c r="C33" s="11">
        <v>900000</v>
      </c>
      <c r="D33" s="11">
        <v>350000</v>
      </c>
      <c r="E33" s="11">
        <f t="shared" si="0"/>
        <v>2650000</v>
      </c>
      <c r="F33" s="15">
        <f t="shared" si="1"/>
        <v>0.86792452830188682</v>
      </c>
    </row>
    <row r="34" spans="1:7" x14ac:dyDescent="0.3">
      <c r="A34" s="10">
        <v>44593</v>
      </c>
      <c r="B34" s="11">
        <v>870000</v>
      </c>
      <c r="C34" s="11">
        <v>600000</v>
      </c>
      <c r="D34" s="11">
        <v>520000</v>
      </c>
      <c r="E34" s="11">
        <f t="shared" si="0"/>
        <v>1990000</v>
      </c>
      <c r="F34" s="15">
        <f t="shared" si="1"/>
        <v>0.7386934673366834</v>
      </c>
    </row>
    <row r="35" spans="1:7" x14ac:dyDescent="0.3">
      <c r="A35" s="10">
        <v>44621</v>
      </c>
      <c r="B35" s="11">
        <v>1100000</v>
      </c>
      <c r="C35" s="11">
        <v>750000</v>
      </c>
      <c r="D35" s="11">
        <v>320000</v>
      </c>
      <c r="E35" s="11">
        <f t="shared" si="0"/>
        <v>2170000</v>
      </c>
      <c r="F35" s="15">
        <f t="shared" si="1"/>
        <v>0.85253456221198154</v>
      </c>
    </row>
    <row r="36" spans="1:7" x14ac:dyDescent="0.3">
      <c r="A36" s="10">
        <v>44652</v>
      </c>
      <c r="B36" s="11">
        <v>700000</v>
      </c>
      <c r="C36" s="11">
        <v>450000</v>
      </c>
      <c r="D36" s="11">
        <v>280000</v>
      </c>
      <c r="E36" s="11">
        <f t="shared" si="0"/>
        <v>1430000</v>
      </c>
      <c r="F36" s="15">
        <f t="shared" si="1"/>
        <v>0.80419580419580416</v>
      </c>
    </row>
    <row r="37" spans="1:7" x14ac:dyDescent="0.3">
      <c r="A37" s="10">
        <v>44682</v>
      </c>
      <c r="B37" s="11">
        <v>500000</v>
      </c>
      <c r="C37" s="11">
        <v>760000</v>
      </c>
      <c r="D37" s="11">
        <v>850000</v>
      </c>
      <c r="E37" s="11">
        <f t="shared" si="0"/>
        <v>2110000</v>
      </c>
      <c r="F37" s="15">
        <f t="shared" si="1"/>
        <v>0.59715639810426535</v>
      </c>
    </row>
    <row r="38" spans="1:7" ht="15" thickBot="1" x14ac:dyDescent="0.35">
      <c r="A38" s="10">
        <v>44713</v>
      </c>
      <c r="B38" s="11">
        <v>650000</v>
      </c>
      <c r="C38" s="11">
        <v>840000</v>
      </c>
      <c r="D38" s="11">
        <v>620000</v>
      </c>
      <c r="E38" s="11">
        <f t="shared" si="0"/>
        <v>2110000</v>
      </c>
      <c r="F38" s="20">
        <f t="shared" si="1"/>
        <v>0.70616113744075826</v>
      </c>
    </row>
    <row r="39" spans="1:7" ht="15" thickBot="1" x14ac:dyDescent="0.35">
      <c r="A39" s="13" t="s">
        <v>83</v>
      </c>
      <c r="B39" s="12">
        <f>+SUM(B27:B38)</f>
        <v>11920000</v>
      </c>
      <c r="C39" s="12">
        <f>+SUM(C27:C38)</f>
        <v>7020000</v>
      </c>
      <c r="D39" s="12">
        <f>+SUM(D27:D38)</f>
        <v>6030000</v>
      </c>
      <c r="E39" s="18">
        <f t="shared" si="0"/>
        <v>24970000</v>
      </c>
      <c r="F39" s="26">
        <f t="shared" si="1"/>
        <v>0.75851021225470561</v>
      </c>
      <c r="G39" t="s">
        <v>92</v>
      </c>
    </row>
    <row r="41" spans="1:7" x14ac:dyDescent="0.3">
      <c r="A41" s="2" t="s">
        <v>74</v>
      </c>
    </row>
    <row r="43" spans="1:7" ht="41.25" customHeight="1" x14ac:dyDescent="0.3">
      <c r="A43" s="14" t="s">
        <v>66</v>
      </c>
      <c r="B43" s="14" t="s">
        <v>75</v>
      </c>
      <c r="C43" s="14" t="s">
        <v>76</v>
      </c>
      <c r="D43" s="14" t="s">
        <v>77</v>
      </c>
    </row>
    <row r="44" spans="1:7" x14ac:dyDescent="0.3">
      <c r="A44" s="10">
        <v>44378</v>
      </c>
      <c r="B44" s="11">
        <v>12000</v>
      </c>
      <c r="C44" s="15">
        <f>+F27</f>
        <v>0.8</v>
      </c>
      <c r="D44" s="11">
        <f>+B44*C44</f>
        <v>9600</v>
      </c>
    </row>
    <row r="45" spans="1:7" x14ac:dyDescent="0.3">
      <c r="A45" s="10">
        <v>44409</v>
      </c>
      <c r="B45" s="11">
        <v>8000</v>
      </c>
      <c r="C45" s="15">
        <f t="shared" ref="C45:C54" si="2">+F28</f>
        <v>0.68181818181818177</v>
      </c>
      <c r="D45" s="11">
        <f t="shared" ref="D45:D54" si="3">+B45*C45</f>
        <v>5454.545454545454</v>
      </c>
    </row>
    <row r="46" spans="1:7" x14ac:dyDescent="0.3">
      <c r="A46" s="10">
        <v>44440</v>
      </c>
      <c r="B46" s="11">
        <v>15000</v>
      </c>
      <c r="C46" s="15">
        <f t="shared" si="2"/>
        <v>0.90909090909090906</v>
      </c>
      <c r="D46" s="11">
        <f t="shared" si="3"/>
        <v>13636.363636363636</v>
      </c>
    </row>
    <row r="47" spans="1:7" x14ac:dyDescent="0.3">
      <c r="A47" s="10">
        <v>44470</v>
      </c>
      <c r="B47" s="11">
        <v>11000</v>
      </c>
      <c r="C47" s="15">
        <f t="shared" si="2"/>
        <v>0.82914572864321612</v>
      </c>
      <c r="D47" s="11">
        <f t="shared" si="3"/>
        <v>9120.6030150753777</v>
      </c>
    </row>
    <row r="48" spans="1:7" x14ac:dyDescent="0.3">
      <c r="A48" s="10">
        <v>44501</v>
      </c>
      <c r="B48" s="11">
        <v>18000</v>
      </c>
      <c r="C48" s="15">
        <f t="shared" si="2"/>
        <v>0.61611374407582942</v>
      </c>
      <c r="D48" s="11">
        <f t="shared" si="3"/>
        <v>11090.04739336493</v>
      </c>
    </row>
    <row r="49" spans="1:6" x14ac:dyDescent="0.3">
      <c r="A49" s="10">
        <v>44531</v>
      </c>
      <c r="B49" s="11">
        <v>22000</v>
      </c>
      <c r="C49" s="15">
        <f t="shared" si="2"/>
        <v>0.70517928286852594</v>
      </c>
      <c r="D49" s="11">
        <f t="shared" si="3"/>
        <v>15513.94422310757</v>
      </c>
    </row>
    <row r="50" spans="1:6" x14ac:dyDescent="0.3">
      <c r="A50" s="10">
        <v>44562</v>
      </c>
      <c r="B50" s="11">
        <v>9000</v>
      </c>
      <c r="C50" s="15">
        <f t="shared" si="2"/>
        <v>0.86792452830188682</v>
      </c>
      <c r="D50" s="11">
        <f t="shared" si="3"/>
        <v>7811.3207547169814</v>
      </c>
    </row>
    <row r="51" spans="1:6" x14ac:dyDescent="0.3">
      <c r="A51" s="10">
        <v>44593</v>
      </c>
      <c r="B51" s="11">
        <v>17000</v>
      </c>
      <c r="C51" s="15">
        <f t="shared" si="2"/>
        <v>0.7386934673366834</v>
      </c>
      <c r="D51" s="11">
        <f t="shared" si="3"/>
        <v>12557.788944723618</v>
      </c>
    </row>
    <row r="52" spans="1:6" x14ac:dyDescent="0.3">
      <c r="A52" s="10">
        <v>44621</v>
      </c>
      <c r="B52" s="11">
        <v>25000</v>
      </c>
      <c r="C52" s="15">
        <f t="shared" si="2"/>
        <v>0.85253456221198154</v>
      </c>
      <c r="D52" s="11">
        <f t="shared" si="3"/>
        <v>21313.364055299538</v>
      </c>
    </row>
    <row r="53" spans="1:6" x14ac:dyDescent="0.3">
      <c r="A53" s="10">
        <v>44652</v>
      </c>
      <c r="B53" s="11">
        <v>19000</v>
      </c>
      <c r="C53" s="15">
        <f t="shared" si="2"/>
        <v>0.80419580419580416</v>
      </c>
      <c r="D53" s="11">
        <f t="shared" si="3"/>
        <v>15279.720279720279</v>
      </c>
    </row>
    <row r="54" spans="1:6" x14ac:dyDescent="0.3">
      <c r="A54" s="10">
        <v>44682</v>
      </c>
      <c r="B54" s="11">
        <v>53000</v>
      </c>
      <c r="C54" s="15">
        <f t="shared" si="2"/>
        <v>0.59715639810426535</v>
      </c>
      <c r="D54" s="11">
        <f t="shared" si="3"/>
        <v>31649.289099526064</v>
      </c>
    </row>
    <row r="55" spans="1:6" x14ac:dyDescent="0.3">
      <c r="A55" s="16"/>
      <c r="B55" s="12">
        <f>+SUM(B44:B54)</f>
        <v>209000</v>
      </c>
      <c r="C55" s="16"/>
      <c r="D55" s="12">
        <f>+SUM(D44:D54)</f>
        <v>153026.98685644346</v>
      </c>
    </row>
    <row r="58" spans="1:6" x14ac:dyDescent="0.3">
      <c r="A58" s="2" t="s">
        <v>78</v>
      </c>
    </row>
    <row r="59" spans="1:6" x14ac:dyDescent="0.3">
      <c r="B59" t="s">
        <v>90</v>
      </c>
    </row>
    <row r="60" spans="1:6" ht="47.25" customHeight="1" x14ac:dyDescent="0.3">
      <c r="A60" s="14" t="s">
        <v>66</v>
      </c>
      <c r="B60" s="14" t="s">
        <v>75</v>
      </c>
      <c r="C60" s="14" t="s">
        <v>79</v>
      </c>
      <c r="D60" s="14" t="s">
        <v>80</v>
      </c>
      <c r="E60" s="14" t="s">
        <v>81</v>
      </c>
      <c r="F60" s="14" t="s">
        <v>82</v>
      </c>
    </row>
    <row r="61" spans="1:6" x14ac:dyDescent="0.3">
      <c r="A61" s="10">
        <v>44378</v>
      </c>
      <c r="B61" s="11">
        <v>12000</v>
      </c>
      <c r="C61" s="15">
        <f>+$F$39</f>
        <v>0.75851021225470561</v>
      </c>
      <c r="D61" s="11">
        <f>+B61*C61</f>
        <v>9102.1225470564677</v>
      </c>
      <c r="E61" s="11">
        <f>+D44</f>
        <v>9600</v>
      </c>
      <c r="F61" s="11">
        <f>+D61-E61</f>
        <v>-497.87745294353226</v>
      </c>
    </row>
    <row r="62" spans="1:6" x14ac:dyDescent="0.3">
      <c r="A62" s="10">
        <v>44409</v>
      </c>
      <c r="B62" s="11">
        <v>8000</v>
      </c>
      <c r="C62" s="15">
        <f t="shared" ref="C62:C71" si="4">+$F$39</f>
        <v>0.75851021225470561</v>
      </c>
      <c r="D62" s="11">
        <f t="shared" ref="D62:D71" si="5">+B62*C62</f>
        <v>6068.0816980376449</v>
      </c>
      <c r="E62" s="11">
        <f t="shared" ref="E62:E71" si="6">+D45</f>
        <v>5454.545454545454</v>
      </c>
      <c r="F62" s="11">
        <f t="shared" ref="F62:F71" si="7">+D62-E62</f>
        <v>613.53624349219081</v>
      </c>
    </row>
    <row r="63" spans="1:6" x14ac:dyDescent="0.3">
      <c r="A63" s="10">
        <v>44440</v>
      </c>
      <c r="B63" s="11">
        <v>15000</v>
      </c>
      <c r="C63" s="15">
        <f t="shared" si="4"/>
        <v>0.75851021225470561</v>
      </c>
      <c r="D63" s="11">
        <f t="shared" si="5"/>
        <v>11377.653183820585</v>
      </c>
      <c r="E63" s="11">
        <f t="shared" si="6"/>
        <v>13636.363636363636</v>
      </c>
      <c r="F63" s="11">
        <f t="shared" si="7"/>
        <v>-2258.7104525430514</v>
      </c>
    </row>
    <row r="64" spans="1:6" x14ac:dyDescent="0.3">
      <c r="A64" s="10">
        <v>44470</v>
      </c>
      <c r="B64" s="11">
        <v>11000</v>
      </c>
      <c r="C64" s="15">
        <f t="shared" si="4"/>
        <v>0.75851021225470561</v>
      </c>
      <c r="D64" s="11">
        <f t="shared" si="5"/>
        <v>8343.6123348017609</v>
      </c>
      <c r="E64" s="11">
        <f t="shared" si="6"/>
        <v>9120.6030150753777</v>
      </c>
      <c r="F64" s="11">
        <f t="shared" si="7"/>
        <v>-776.99068027361682</v>
      </c>
    </row>
    <row r="65" spans="1:11" x14ac:dyDescent="0.3">
      <c r="A65" s="10">
        <v>44501</v>
      </c>
      <c r="B65" s="11">
        <v>18000</v>
      </c>
      <c r="C65" s="15">
        <f t="shared" si="4"/>
        <v>0.75851021225470561</v>
      </c>
      <c r="D65" s="11">
        <f t="shared" si="5"/>
        <v>13653.183820584702</v>
      </c>
      <c r="E65" s="11">
        <f t="shared" si="6"/>
        <v>11090.04739336493</v>
      </c>
      <c r="F65" s="11">
        <f t="shared" si="7"/>
        <v>2563.1364272197716</v>
      </c>
    </row>
    <row r="66" spans="1:11" x14ac:dyDescent="0.3">
      <c r="A66" s="10">
        <v>44531</v>
      </c>
      <c r="B66" s="11">
        <v>22000</v>
      </c>
      <c r="C66" s="15">
        <f t="shared" si="4"/>
        <v>0.75851021225470561</v>
      </c>
      <c r="D66" s="11">
        <f t="shared" si="5"/>
        <v>16687.224669603522</v>
      </c>
      <c r="E66" s="11">
        <f t="shared" si="6"/>
        <v>15513.94422310757</v>
      </c>
      <c r="F66" s="11">
        <f t="shared" si="7"/>
        <v>1173.2804464959518</v>
      </c>
    </row>
    <row r="67" spans="1:11" x14ac:dyDescent="0.3">
      <c r="A67" s="10">
        <v>44562</v>
      </c>
      <c r="B67" s="11">
        <v>9000</v>
      </c>
      <c r="C67" s="15">
        <f t="shared" si="4"/>
        <v>0.75851021225470561</v>
      </c>
      <c r="D67" s="11">
        <f t="shared" si="5"/>
        <v>6826.5919102923508</v>
      </c>
      <c r="E67" s="11">
        <f t="shared" si="6"/>
        <v>7811.3207547169814</v>
      </c>
      <c r="F67" s="11">
        <f t="shared" si="7"/>
        <v>-984.72884442463055</v>
      </c>
    </row>
    <row r="68" spans="1:11" x14ac:dyDescent="0.3">
      <c r="A68" s="10">
        <v>44593</v>
      </c>
      <c r="B68" s="11">
        <v>17000</v>
      </c>
      <c r="C68" s="15">
        <f t="shared" si="4"/>
        <v>0.75851021225470561</v>
      </c>
      <c r="D68" s="11">
        <f t="shared" si="5"/>
        <v>12894.673608329995</v>
      </c>
      <c r="E68" s="11">
        <f t="shared" si="6"/>
        <v>12557.788944723618</v>
      </c>
      <c r="F68" s="11">
        <f t="shared" si="7"/>
        <v>336.88466360637722</v>
      </c>
    </row>
    <row r="69" spans="1:11" x14ac:dyDescent="0.3">
      <c r="A69" s="10">
        <v>44621</v>
      </c>
      <c r="B69" s="11">
        <v>25000</v>
      </c>
      <c r="C69" s="15">
        <f t="shared" si="4"/>
        <v>0.75851021225470561</v>
      </c>
      <c r="D69" s="11">
        <f t="shared" si="5"/>
        <v>18962.755306367639</v>
      </c>
      <c r="E69" s="11">
        <f t="shared" si="6"/>
        <v>21313.364055299538</v>
      </c>
      <c r="F69" s="11">
        <f t="shared" si="7"/>
        <v>-2350.6087489318998</v>
      </c>
    </row>
    <row r="70" spans="1:11" x14ac:dyDescent="0.3">
      <c r="A70" s="10">
        <v>44652</v>
      </c>
      <c r="B70" s="11">
        <v>19000</v>
      </c>
      <c r="C70" s="15">
        <f t="shared" si="4"/>
        <v>0.75851021225470561</v>
      </c>
      <c r="D70" s="11">
        <f t="shared" si="5"/>
        <v>14411.694032839407</v>
      </c>
      <c r="E70" s="11">
        <f t="shared" si="6"/>
        <v>15279.720279720279</v>
      </c>
      <c r="F70" s="11">
        <f t="shared" si="7"/>
        <v>-868.02624688087235</v>
      </c>
    </row>
    <row r="71" spans="1:11" ht="15" thickBot="1" x14ac:dyDescent="0.35">
      <c r="A71" s="10">
        <v>44682</v>
      </c>
      <c r="B71" s="11">
        <v>53000</v>
      </c>
      <c r="C71" s="15">
        <f t="shared" si="4"/>
        <v>0.75851021225470561</v>
      </c>
      <c r="D71" s="11">
        <f t="shared" si="5"/>
        <v>40201.041249499394</v>
      </c>
      <c r="E71" s="11">
        <f t="shared" si="6"/>
        <v>31649.289099526064</v>
      </c>
      <c r="F71" s="19">
        <f t="shared" si="7"/>
        <v>8551.7521499733302</v>
      </c>
    </row>
    <row r="72" spans="1:11" ht="15" thickBot="1" x14ac:dyDescent="0.35">
      <c r="A72" s="17" t="s">
        <v>68</v>
      </c>
      <c r="B72" s="12">
        <f>+SUM(B61:B71)</f>
        <v>209000</v>
      </c>
      <c r="C72" s="16"/>
      <c r="D72" s="12">
        <f>+SUM(D61:D71)</f>
        <v>158528.63436123347</v>
      </c>
      <c r="E72" s="18">
        <f>+SUM(E61:E71)</f>
        <v>153026.98685644346</v>
      </c>
      <c r="F72" s="30">
        <f>+SUM(F61:F71)</f>
        <v>5501.6475047900185</v>
      </c>
      <c r="G72" s="3" t="s">
        <v>84</v>
      </c>
    </row>
    <row r="75" spans="1:11" x14ac:dyDescent="0.3">
      <c r="A75" s="8" t="s">
        <v>86</v>
      </c>
    </row>
    <row r="77" spans="1:11" x14ac:dyDescent="0.3">
      <c r="A77" t="s">
        <v>29</v>
      </c>
      <c r="D77" t="s">
        <v>30</v>
      </c>
      <c r="F77" t="s">
        <v>31</v>
      </c>
      <c r="K77" t="s">
        <v>102</v>
      </c>
    </row>
    <row r="78" spans="1:11" x14ac:dyDescent="0.3">
      <c r="D78" t="s">
        <v>45</v>
      </c>
      <c r="F78" t="s">
        <v>46</v>
      </c>
      <c r="K78" t="s">
        <v>93</v>
      </c>
    </row>
    <row r="79" spans="1:11" x14ac:dyDescent="0.3">
      <c r="D79" t="s">
        <v>32</v>
      </c>
      <c r="F79" t="s">
        <v>33</v>
      </c>
      <c r="K79" t="s">
        <v>93</v>
      </c>
    </row>
    <row r="80" spans="1:11" x14ac:dyDescent="0.3">
      <c r="D80" t="s">
        <v>34</v>
      </c>
      <c r="F80" t="s">
        <v>33</v>
      </c>
      <c r="K80" t="s">
        <v>93</v>
      </c>
    </row>
    <row r="82" spans="1:6" x14ac:dyDescent="0.3">
      <c r="A82" t="s">
        <v>35</v>
      </c>
      <c r="C82" s="6">
        <v>44896</v>
      </c>
    </row>
    <row r="84" spans="1:6" ht="28.8" x14ac:dyDescent="0.3">
      <c r="D84" s="27" t="s">
        <v>37</v>
      </c>
      <c r="E84" s="27" t="s">
        <v>103</v>
      </c>
      <c r="F84" s="28" t="s">
        <v>94</v>
      </c>
    </row>
    <row r="85" spans="1:6" x14ac:dyDescent="0.3">
      <c r="A85" t="s">
        <v>36</v>
      </c>
      <c r="D85" s="1">
        <v>500000</v>
      </c>
      <c r="E85" s="1">
        <v>50000</v>
      </c>
      <c r="F85" s="5">
        <f t="shared" ref="F85:F88" si="8">+D85+E85</f>
        <v>550000</v>
      </c>
    </row>
    <row r="86" spans="1:6" x14ac:dyDescent="0.3">
      <c r="A86" t="s">
        <v>47</v>
      </c>
      <c r="D86" s="1">
        <v>700000</v>
      </c>
      <c r="E86" s="1">
        <v>70000</v>
      </c>
      <c r="F86" s="5">
        <f t="shared" si="8"/>
        <v>770000</v>
      </c>
    </row>
    <row r="87" spans="1:6" x14ac:dyDescent="0.3">
      <c r="A87" t="s">
        <v>32</v>
      </c>
      <c r="D87" s="1">
        <v>800000</v>
      </c>
      <c r="E87" s="1">
        <v>90000</v>
      </c>
      <c r="F87" s="5">
        <f t="shared" si="8"/>
        <v>890000</v>
      </c>
    </row>
    <row r="88" spans="1:6" x14ac:dyDescent="0.3">
      <c r="A88" t="s">
        <v>38</v>
      </c>
      <c r="D88" s="23">
        <f>20000*11</f>
        <v>220000</v>
      </c>
      <c r="E88" s="23">
        <v>20000</v>
      </c>
      <c r="F88" s="29">
        <f t="shared" si="8"/>
        <v>240000</v>
      </c>
    </row>
    <row r="89" spans="1:6" x14ac:dyDescent="0.3">
      <c r="D89" s="5">
        <f>+SUM(D85:D88)</f>
        <v>2220000</v>
      </c>
      <c r="E89" s="5">
        <f>+SUM(E85:E88)</f>
        <v>230000</v>
      </c>
      <c r="F89" s="5">
        <f>+D89+E89</f>
        <v>2450000</v>
      </c>
    </row>
    <row r="91" spans="1:6" x14ac:dyDescent="0.3">
      <c r="A91" s="2" t="s">
        <v>120</v>
      </c>
    </row>
    <row r="92" spans="1:6" x14ac:dyDescent="0.3">
      <c r="A92" t="s">
        <v>39</v>
      </c>
      <c r="C92" s="1">
        <v>50000</v>
      </c>
    </row>
    <row r="93" spans="1:6" x14ac:dyDescent="0.3">
      <c r="A93" t="s">
        <v>40</v>
      </c>
      <c r="C93" s="1">
        <f>+C92*0.21</f>
        <v>10500</v>
      </c>
    </row>
    <row r="94" spans="1:6" x14ac:dyDescent="0.3">
      <c r="A94" t="s">
        <v>41</v>
      </c>
      <c r="C94" s="1">
        <f>+C92+C93</f>
        <v>60500</v>
      </c>
    </row>
    <row r="95" spans="1:6" x14ac:dyDescent="0.3">
      <c r="C95" s="1"/>
    </row>
    <row r="96" spans="1:6" x14ac:dyDescent="0.3">
      <c r="A96" t="s">
        <v>48</v>
      </c>
    </row>
    <row r="97" spans="1:5" x14ac:dyDescent="0.3">
      <c r="A97" t="s">
        <v>43</v>
      </c>
    </row>
    <row r="98" spans="1:5" x14ac:dyDescent="0.3">
      <c r="A98" t="s">
        <v>42</v>
      </c>
    </row>
    <row r="99" spans="1:5" x14ac:dyDescent="0.3">
      <c r="A99" s="8" t="s">
        <v>44</v>
      </c>
    </row>
    <row r="101" spans="1:5" x14ac:dyDescent="0.3">
      <c r="A101" t="s">
        <v>49</v>
      </c>
    </row>
    <row r="103" spans="1:5" x14ac:dyDescent="0.3">
      <c r="A103" t="s">
        <v>51</v>
      </c>
      <c r="D103" s="1">
        <f>+F87</f>
        <v>890000</v>
      </c>
    </row>
    <row r="104" spans="1:5" x14ac:dyDescent="0.3">
      <c r="A104" t="s">
        <v>50</v>
      </c>
      <c r="D104" s="1">
        <f>+F87+F85</f>
        <v>1440000</v>
      </c>
      <c r="E104" s="7">
        <f>+D103/D104</f>
        <v>0.61805555555555558</v>
      </c>
    </row>
    <row r="106" spans="1:5" x14ac:dyDescent="0.3">
      <c r="A106" t="s">
        <v>52</v>
      </c>
      <c r="C106" s="1">
        <f>+C93</f>
        <v>10500</v>
      </c>
    </row>
    <row r="107" spans="1:5" x14ac:dyDescent="0.3">
      <c r="A107" t="s">
        <v>53</v>
      </c>
      <c r="C107" s="1">
        <f>+C93*E104</f>
        <v>6489.5833333333339</v>
      </c>
      <c r="D107" s="3" t="s">
        <v>56</v>
      </c>
    </row>
    <row r="108" spans="1:5" x14ac:dyDescent="0.3">
      <c r="A108" t="s">
        <v>54</v>
      </c>
      <c r="C108" s="1">
        <f>+C106-C107</f>
        <v>4010.4166666666661</v>
      </c>
      <c r="D108" s="3" t="s">
        <v>55</v>
      </c>
    </row>
    <row r="110" spans="1:5" x14ac:dyDescent="0.3">
      <c r="A110" s="2" t="s">
        <v>57</v>
      </c>
    </row>
    <row r="111" spans="1:5" x14ac:dyDescent="0.3">
      <c r="A111" t="s">
        <v>39</v>
      </c>
      <c r="C111" s="1">
        <v>15000</v>
      </c>
    </row>
    <row r="112" spans="1:5" x14ac:dyDescent="0.3">
      <c r="A112" t="s">
        <v>58</v>
      </c>
      <c r="C112" s="1">
        <f>+C111*0.21</f>
        <v>3150</v>
      </c>
    </row>
    <row r="113" spans="1:5" x14ac:dyDescent="0.3">
      <c r="A113" t="s">
        <v>41</v>
      </c>
      <c r="C113" s="1">
        <f>+C111+C112</f>
        <v>18150</v>
      </c>
    </row>
    <row r="114" spans="1:5" ht="16.5" customHeight="1" x14ac:dyDescent="0.3"/>
    <row r="115" spans="1:5" x14ac:dyDescent="0.3">
      <c r="A115" t="s">
        <v>59</v>
      </c>
    </row>
    <row r="116" spans="1:5" x14ac:dyDescent="0.3">
      <c r="A116" t="s">
        <v>60</v>
      </c>
    </row>
    <row r="118" spans="1:5" x14ac:dyDescent="0.3">
      <c r="A118" s="8" t="s">
        <v>61</v>
      </c>
    </row>
    <row r="120" spans="1:5" x14ac:dyDescent="0.3">
      <c r="A120" t="s">
        <v>49</v>
      </c>
    </row>
    <row r="122" spans="1:5" x14ac:dyDescent="0.3">
      <c r="A122" t="s">
        <v>62</v>
      </c>
      <c r="D122" s="1">
        <f>+F86+F87+F88</f>
        <v>1900000</v>
      </c>
    </row>
    <row r="123" spans="1:5" x14ac:dyDescent="0.3">
      <c r="A123" t="s">
        <v>63</v>
      </c>
      <c r="D123" s="1">
        <f>+F89</f>
        <v>2450000</v>
      </c>
      <c r="E123" s="7">
        <f>+D122/D123</f>
        <v>0.77551020408163263</v>
      </c>
    </row>
    <row r="125" spans="1:5" x14ac:dyDescent="0.3">
      <c r="A125" t="s">
        <v>52</v>
      </c>
      <c r="C125" s="1">
        <f>+C112</f>
        <v>3150</v>
      </c>
    </row>
    <row r="126" spans="1:5" x14ac:dyDescent="0.3">
      <c r="A126" t="s">
        <v>53</v>
      </c>
      <c r="C126" s="1">
        <f>+C112*E123</f>
        <v>2442.8571428571427</v>
      </c>
      <c r="D126" s="3" t="s">
        <v>56</v>
      </c>
    </row>
    <row r="127" spans="1:5" x14ac:dyDescent="0.3">
      <c r="A127" t="s">
        <v>54</v>
      </c>
      <c r="C127" s="1">
        <f>+C125-C126</f>
        <v>707.14285714285734</v>
      </c>
      <c r="D127" s="3" t="s">
        <v>55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DD78A-59A8-4D1B-8261-56F74CB6C7A3}">
  <dimension ref="A1:E29"/>
  <sheetViews>
    <sheetView showGridLines="0" workbookViewId="0">
      <selection activeCell="B32" sqref="B32"/>
    </sheetView>
  </sheetViews>
  <sheetFormatPr baseColWidth="10" defaultRowHeight="14.4" x14ac:dyDescent="0.3"/>
  <cols>
    <col min="5" max="5" width="11.5546875" style="32"/>
  </cols>
  <sheetData>
    <row r="1" spans="1:5" x14ac:dyDescent="0.3">
      <c r="A1" t="s">
        <v>113</v>
      </c>
    </row>
    <row r="3" spans="1:5" x14ac:dyDescent="0.3">
      <c r="A3" t="s">
        <v>104</v>
      </c>
    </row>
    <row r="4" spans="1:5" x14ac:dyDescent="0.3">
      <c r="A4" t="s">
        <v>105</v>
      </c>
    </row>
    <row r="5" spans="1:5" x14ac:dyDescent="0.3">
      <c r="A5" t="s">
        <v>106</v>
      </c>
    </row>
    <row r="7" spans="1:5" x14ac:dyDescent="0.3">
      <c r="A7" t="s">
        <v>107</v>
      </c>
    </row>
    <row r="9" spans="1:5" x14ac:dyDescent="0.3">
      <c r="A9" t="s">
        <v>108</v>
      </c>
    </row>
    <row r="11" spans="1:5" x14ac:dyDescent="0.3">
      <c r="A11" t="s">
        <v>109</v>
      </c>
    </row>
    <row r="12" spans="1:5" x14ac:dyDescent="0.3">
      <c r="A12" t="s">
        <v>114</v>
      </c>
      <c r="E12" s="32">
        <f>60*100</f>
        <v>6000</v>
      </c>
    </row>
    <row r="13" spans="1:5" x14ac:dyDescent="0.3">
      <c r="A13" t="s">
        <v>115</v>
      </c>
      <c r="E13" s="32">
        <f>+E12*35.135%</f>
        <v>2108.1</v>
      </c>
    </row>
    <row r="14" spans="1:5" x14ac:dyDescent="0.3">
      <c r="A14" t="s">
        <v>58</v>
      </c>
      <c r="E14" s="33">
        <f>+E12*0.21</f>
        <v>1260</v>
      </c>
    </row>
    <row r="15" spans="1:5" x14ac:dyDescent="0.3">
      <c r="E15" s="32">
        <f>+SUM(E12:E14)</f>
        <v>9368.1</v>
      </c>
    </row>
    <row r="16" spans="1:5" x14ac:dyDescent="0.3">
      <c r="A16" s="31"/>
    </row>
    <row r="17" spans="1:5" x14ac:dyDescent="0.3">
      <c r="A17" t="s">
        <v>110</v>
      </c>
    </row>
    <row r="18" spans="1:5" x14ac:dyDescent="0.3">
      <c r="A18" t="s">
        <v>116</v>
      </c>
      <c r="E18" s="32">
        <f>+E15</f>
        <v>9368.1</v>
      </c>
    </row>
    <row r="19" spans="1:5" x14ac:dyDescent="0.3">
      <c r="A19" t="s">
        <v>58</v>
      </c>
      <c r="E19" s="33">
        <f>-E14</f>
        <v>-1260</v>
      </c>
    </row>
    <row r="20" spans="1:5" x14ac:dyDescent="0.3">
      <c r="E20" s="32">
        <f>+SUM(E18:E19)</f>
        <v>8108.1</v>
      </c>
    </row>
    <row r="21" spans="1:5" x14ac:dyDescent="0.3">
      <c r="A21" s="31"/>
    </row>
    <row r="22" spans="1:5" x14ac:dyDescent="0.3">
      <c r="A22" t="s">
        <v>111</v>
      </c>
    </row>
    <row r="23" spans="1:5" x14ac:dyDescent="0.3">
      <c r="A23" t="s">
        <v>112</v>
      </c>
      <c r="E23" s="32">
        <f>+E20</f>
        <v>8108.1</v>
      </c>
    </row>
    <row r="24" spans="1:5" x14ac:dyDescent="0.3">
      <c r="A24" t="s">
        <v>117</v>
      </c>
      <c r="D24" s="34">
        <v>0.26</v>
      </c>
      <c r="E24" s="32">
        <f>+E23*D24</f>
        <v>2108.1060000000002</v>
      </c>
    </row>
    <row r="26" spans="1:5" x14ac:dyDescent="0.3">
      <c r="A26" s="35" t="s">
        <v>118</v>
      </c>
      <c r="B26" s="35"/>
      <c r="C26" s="35"/>
      <c r="D26" s="35"/>
      <c r="E26" s="36">
        <f>+E24</f>
        <v>2108.1060000000002</v>
      </c>
    </row>
    <row r="29" spans="1:5" x14ac:dyDescent="0.3">
      <c r="A29" t="s">
        <v>119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99"/>
  <sheetViews>
    <sheetView workbookViewId="0">
      <selection activeCell="C83" sqref="C83"/>
    </sheetView>
  </sheetViews>
  <sheetFormatPr baseColWidth="10" defaultRowHeight="14.4" x14ac:dyDescent="0.3"/>
  <cols>
    <col min="2" max="2" width="51.33203125" bestFit="1" customWidth="1"/>
    <col min="3" max="3" width="14" customWidth="1"/>
  </cols>
  <sheetData>
    <row r="2" spans="2:4" x14ac:dyDescent="0.3">
      <c r="B2" s="2" t="s">
        <v>7</v>
      </c>
    </row>
    <row r="3" spans="2:4" x14ac:dyDescent="0.3">
      <c r="B3" s="2"/>
    </row>
    <row r="4" spans="2:4" x14ac:dyDescent="0.3">
      <c r="B4" s="2"/>
    </row>
    <row r="5" spans="2:4" x14ac:dyDescent="0.3">
      <c r="B5" s="2" t="s">
        <v>8</v>
      </c>
      <c r="C5" t="s">
        <v>89</v>
      </c>
      <c r="D5" t="s">
        <v>88</v>
      </c>
    </row>
    <row r="6" spans="2:4" x14ac:dyDescent="0.3">
      <c r="C6" t="s">
        <v>3</v>
      </c>
      <c r="D6" t="s">
        <v>4</v>
      </c>
    </row>
    <row r="7" spans="2:4" x14ac:dyDescent="0.3">
      <c r="B7" t="s">
        <v>0</v>
      </c>
      <c r="C7" t="s">
        <v>1</v>
      </c>
      <c r="D7" t="s">
        <v>2</v>
      </c>
    </row>
    <row r="8" spans="2:4" x14ac:dyDescent="0.3">
      <c r="B8" t="s">
        <v>5</v>
      </c>
      <c r="D8" s="1">
        <v>10000</v>
      </c>
    </row>
    <row r="9" spans="2:4" x14ac:dyDescent="0.3">
      <c r="B9" t="s">
        <v>6</v>
      </c>
      <c r="C9" s="1">
        <v>5000</v>
      </c>
    </row>
    <row r="10" spans="2:4" x14ac:dyDescent="0.3">
      <c r="B10" t="s">
        <v>9</v>
      </c>
      <c r="D10" s="1">
        <f>+D8-C9</f>
        <v>5000</v>
      </c>
    </row>
    <row r="11" spans="2:4" x14ac:dyDescent="0.3">
      <c r="B11" t="s">
        <v>10</v>
      </c>
      <c r="C11" s="1">
        <v>0</v>
      </c>
      <c r="D11" s="1">
        <v>0</v>
      </c>
    </row>
    <row r="12" spans="2:4" x14ac:dyDescent="0.3">
      <c r="B12" t="s">
        <v>12</v>
      </c>
      <c r="C12" s="1">
        <v>0</v>
      </c>
      <c r="D12" s="1"/>
    </row>
    <row r="13" spans="2:4" x14ac:dyDescent="0.3">
      <c r="B13" t="s">
        <v>11</v>
      </c>
      <c r="D13" s="1">
        <f>+D10</f>
        <v>5000</v>
      </c>
    </row>
    <row r="15" spans="2:4" x14ac:dyDescent="0.3">
      <c r="B15" t="s">
        <v>13</v>
      </c>
      <c r="C15" s="1">
        <v>0</v>
      </c>
      <c r="D15" s="1"/>
    </row>
    <row r="16" spans="2:4" x14ac:dyDescent="0.3">
      <c r="B16" t="s">
        <v>15</v>
      </c>
      <c r="C16" s="1">
        <v>3000</v>
      </c>
    </row>
    <row r="17" spans="2:4" x14ac:dyDescent="0.3">
      <c r="B17" t="s">
        <v>14</v>
      </c>
    </row>
    <row r="19" spans="2:4" x14ac:dyDescent="0.3">
      <c r="B19" t="s">
        <v>16</v>
      </c>
      <c r="D19" s="1">
        <f>+D13-C16</f>
        <v>2000</v>
      </c>
    </row>
    <row r="21" spans="2:4" x14ac:dyDescent="0.3">
      <c r="B21" s="2" t="s">
        <v>17</v>
      </c>
    </row>
    <row r="22" spans="2:4" x14ac:dyDescent="0.3">
      <c r="C22" t="s">
        <v>3</v>
      </c>
      <c r="D22" t="s">
        <v>4</v>
      </c>
    </row>
    <row r="23" spans="2:4" x14ac:dyDescent="0.3">
      <c r="B23" t="s">
        <v>0</v>
      </c>
      <c r="C23" t="s">
        <v>1</v>
      </c>
      <c r="D23" t="s">
        <v>2</v>
      </c>
    </row>
    <row r="24" spans="2:4" x14ac:dyDescent="0.3">
      <c r="B24" t="s">
        <v>5</v>
      </c>
      <c r="D24" s="1">
        <v>5000</v>
      </c>
    </row>
    <row r="25" spans="2:4" x14ac:dyDescent="0.3">
      <c r="B25" t="s">
        <v>6</v>
      </c>
      <c r="C25" s="1">
        <v>15000</v>
      </c>
    </row>
    <row r="26" spans="2:4" x14ac:dyDescent="0.3">
      <c r="B26" t="s">
        <v>9</v>
      </c>
      <c r="C26" s="1">
        <f>+C25-D24</f>
        <v>10000</v>
      </c>
      <c r="D26" s="1"/>
    </row>
    <row r="27" spans="2:4" x14ac:dyDescent="0.3">
      <c r="B27" t="s">
        <v>10</v>
      </c>
      <c r="C27" s="1">
        <v>0</v>
      </c>
      <c r="D27" s="1">
        <v>0</v>
      </c>
    </row>
    <row r="28" spans="2:4" x14ac:dyDescent="0.3">
      <c r="B28" t="s">
        <v>12</v>
      </c>
      <c r="C28" s="1">
        <v>0</v>
      </c>
      <c r="D28" s="1"/>
    </row>
    <row r="29" spans="2:4" x14ac:dyDescent="0.3">
      <c r="B29" s="21" t="s">
        <v>87</v>
      </c>
      <c r="C29" s="22">
        <f>+C26</f>
        <v>10000</v>
      </c>
      <c r="D29" s="23"/>
    </row>
    <row r="31" spans="2:4" x14ac:dyDescent="0.3">
      <c r="B31" t="s">
        <v>13</v>
      </c>
      <c r="C31" s="1">
        <v>0</v>
      </c>
      <c r="D31" s="1"/>
    </row>
    <row r="32" spans="2:4" x14ac:dyDescent="0.3">
      <c r="B32" t="s">
        <v>15</v>
      </c>
      <c r="C32" s="1">
        <v>3000</v>
      </c>
    </row>
    <row r="33" spans="2:4" x14ac:dyDescent="0.3">
      <c r="B33" t="s">
        <v>14</v>
      </c>
    </row>
    <row r="35" spans="2:4" x14ac:dyDescent="0.3">
      <c r="B35" s="21" t="s">
        <v>18</v>
      </c>
      <c r="C35" s="24">
        <f>+C32</f>
        <v>3000</v>
      </c>
      <c r="D35" s="23"/>
    </row>
    <row r="37" spans="2:4" x14ac:dyDescent="0.3">
      <c r="B37" s="2" t="s">
        <v>19</v>
      </c>
    </row>
    <row r="38" spans="2:4" x14ac:dyDescent="0.3">
      <c r="C38" t="s">
        <v>3</v>
      </c>
      <c r="D38" t="s">
        <v>4</v>
      </c>
    </row>
    <row r="39" spans="2:4" x14ac:dyDescent="0.3">
      <c r="B39" t="s">
        <v>0</v>
      </c>
      <c r="C39" t="s">
        <v>1</v>
      </c>
      <c r="D39" t="s">
        <v>2</v>
      </c>
    </row>
    <row r="40" spans="2:4" x14ac:dyDescent="0.3">
      <c r="B40" t="s">
        <v>5</v>
      </c>
      <c r="D40" s="1">
        <v>20000</v>
      </c>
    </row>
    <row r="41" spans="2:4" x14ac:dyDescent="0.3">
      <c r="B41" t="s">
        <v>6</v>
      </c>
      <c r="C41" s="1">
        <v>15000</v>
      </c>
    </row>
    <row r="42" spans="2:4" x14ac:dyDescent="0.3">
      <c r="B42" t="s">
        <v>9</v>
      </c>
      <c r="C42" s="1"/>
      <c r="D42" s="1">
        <v>5000</v>
      </c>
    </row>
    <row r="43" spans="2:4" x14ac:dyDescent="0.3">
      <c r="B43" t="s">
        <v>10</v>
      </c>
      <c r="C43" s="1">
        <v>0</v>
      </c>
      <c r="D43" s="1">
        <v>0</v>
      </c>
    </row>
    <row r="44" spans="2:4" x14ac:dyDescent="0.3">
      <c r="B44" t="s">
        <v>12</v>
      </c>
      <c r="C44" s="1">
        <v>2000</v>
      </c>
      <c r="D44" s="1"/>
    </row>
    <row r="45" spans="2:4" x14ac:dyDescent="0.3">
      <c r="B45" t="s">
        <v>11</v>
      </c>
      <c r="C45" s="1"/>
      <c r="D45" s="1">
        <v>3000</v>
      </c>
    </row>
    <row r="47" spans="2:4" x14ac:dyDescent="0.3">
      <c r="B47" t="s">
        <v>13</v>
      </c>
      <c r="C47" s="1">
        <v>0</v>
      </c>
      <c r="D47" s="1"/>
    </row>
    <row r="48" spans="2:4" x14ac:dyDescent="0.3">
      <c r="B48" t="s">
        <v>15</v>
      </c>
      <c r="C48" s="1">
        <v>7000</v>
      </c>
    </row>
    <row r="49" spans="2:4" x14ac:dyDescent="0.3">
      <c r="B49" t="s">
        <v>14</v>
      </c>
    </row>
    <row r="51" spans="2:4" x14ac:dyDescent="0.3">
      <c r="B51" t="s">
        <v>18</v>
      </c>
      <c r="C51" s="25">
        <f>+C48-D45</f>
        <v>4000</v>
      </c>
      <c r="D51" s="1"/>
    </row>
    <row r="53" spans="2:4" x14ac:dyDescent="0.3">
      <c r="B53" s="2" t="s">
        <v>20</v>
      </c>
    </row>
    <row r="54" spans="2:4" x14ac:dyDescent="0.3">
      <c r="C54" t="s">
        <v>3</v>
      </c>
      <c r="D54" t="s">
        <v>4</v>
      </c>
    </row>
    <row r="55" spans="2:4" x14ac:dyDescent="0.3">
      <c r="B55" t="s">
        <v>0</v>
      </c>
      <c r="C55" t="s">
        <v>1</v>
      </c>
      <c r="D55" t="s">
        <v>2</v>
      </c>
    </row>
    <row r="56" spans="2:4" x14ac:dyDescent="0.3">
      <c r="B56" t="s">
        <v>5</v>
      </c>
      <c r="D56" s="1">
        <v>25000</v>
      </c>
    </row>
    <row r="57" spans="2:4" x14ac:dyDescent="0.3">
      <c r="B57" t="s">
        <v>6</v>
      </c>
      <c r="C57" s="1">
        <v>10000</v>
      </c>
    </row>
    <row r="58" spans="2:4" x14ac:dyDescent="0.3">
      <c r="B58" t="s">
        <v>9</v>
      </c>
      <c r="C58" s="1"/>
      <c r="D58" s="1">
        <f>+D56-C57</f>
        <v>15000</v>
      </c>
    </row>
    <row r="59" spans="2:4" x14ac:dyDescent="0.3">
      <c r="B59" t="s">
        <v>10</v>
      </c>
      <c r="C59" s="1">
        <v>0</v>
      </c>
      <c r="D59" s="1">
        <v>4000</v>
      </c>
    </row>
    <row r="60" spans="2:4" x14ac:dyDescent="0.3">
      <c r="B60" t="s">
        <v>12</v>
      </c>
      <c r="C60" s="1">
        <v>6000</v>
      </c>
      <c r="D60" s="1"/>
    </row>
    <row r="61" spans="2:4" x14ac:dyDescent="0.3">
      <c r="B61" t="s">
        <v>11</v>
      </c>
      <c r="C61" s="1"/>
      <c r="D61" s="1">
        <f>+D58+D59-C60</f>
        <v>13000</v>
      </c>
    </row>
    <row r="63" spans="2:4" x14ac:dyDescent="0.3">
      <c r="B63" t="s">
        <v>13</v>
      </c>
      <c r="C63" s="1">
        <v>0</v>
      </c>
      <c r="D63" s="1"/>
    </row>
    <row r="64" spans="2:4" x14ac:dyDescent="0.3">
      <c r="B64" t="s">
        <v>15</v>
      </c>
      <c r="C64" s="1">
        <v>5000</v>
      </c>
    </row>
    <row r="65" spans="2:4" x14ac:dyDescent="0.3">
      <c r="B65" t="s">
        <v>14</v>
      </c>
    </row>
    <row r="67" spans="2:4" x14ac:dyDescent="0.3">
      <c r="B67" t="s">
        <v>16</v>
      </c>
      <c r="C67" s="1"/>
      <c r="D67" s="1">
        <f>+D61-C64</f>
        <v>8000</v>
      </c>
    </row>
    <row r="69" spans="2:4" x14ac:dyDescent="0.3">
      <c r="B69" s="2" t="s">
        <v>21</v>
      </c>
    </row>
    <row r="70" spans="2:4" x14ac:dyDescent="0.3">
      <c r="C70" t="s">
        <v>3</v>
      </c>
      <c r="D70" t="s">
        <v>4</v>
      </c>
    </row>
    <row r="71" spans="2:4" x14ac:dyDescent="0.3">
      <c r="B71" t="s">
        <v>0</v>
      </c>
      <c r="C71" t="s">
        <v>1</v>
      </c>
      <c r="D71" t="s">
        <v>2</v>
      </c>
    </row>
    <row r="72" spans="2:4" x14ac:dyDescent="0.3">
      <c r="B72" t="s">
        <v>5</v>
      </c>
      <c r="D72" s="1">
        <v>25000</v>
      </c>
    </row>
    <row r="73" spans="2:4" x14ac:dyDescent="0.3">
      <c r="B73" t="s">
        <v>6</v>
      </c>
      <c r="C73" s="1">
        <v>10000</v>
      </c>
    </row>
    <row r="74" spans="2:4" x14ac:dyDescent="0.3">
      <c r="B74" t="s">
        <v>9</v>
      </c>
      <c r="C74" s="1"/>
      <c r="D74" s="1">
        <f>+D72-C73</f>
        <v>15000</v>
      </c>
    </row>
    <row r="75" spans="2:4" x14ac:dyDescent="0.3">
      <c r="B75" t="s">
        <v>10</v>
      </c>
      <c r="C75" s="1">
        <v>0</v>
      </c>
      <c r="D75" s="1">
        <v>4000</v>
      </c>
    </row>
    <row r="76" spans="2:4" x14ac:dyDescent="0.3">
      <c r="B76" t="s">
        <v>12</v>
      </c>
      <c r="C76" s="1">
        <v>6000</v>
      </c>
      <c r="D76" s="1"/>
    </row>
    <row r="77" spans="2:4" x14ac:dyDescent="0.3">
      <c r="B77" t="s">
        <v>11</v>
      </c>
      <c r="C77" s="1"/>
      <c r="D77" s="1">
        <f>+D74+D75-C76</f>
        <v>13000</v>
      </c>
    </row>
    <row r="79" spans="2:4" x14ac:dyDescent="0.3">
      <c r="B79" t="s">
        <v>13</v>
      </c>
      <c r="C79" s="1">
        <v>30000</v>
      </c>
      <c r="D79" s="1"/>
    </row>
    <row r="80" spans="2:4" x14ac:dyDescent="0.3">
      <c r="B80" t="s">
        <v>15</v>
      </c>
      <c r="C80" s="1">
        <v>5000</v>
      </c>
    </row>
    <row r="81" spans="2:4" x14ac:dyDescent="0.3">
      <c r="B81" t="s">
        <v>14</v>
      </c>
      <c r="D81" s="1">
        <v>15000</v>
      </c>
    </row>
    <row r="83" spans="2:4" x14ac:dyDescent="0.3">
      <c r="B83" t="s">
        <v>18</v>
      </c>
      <c r="C83" s="1">
        <f>+C79+C80-D77-D81</f>
        <v>7000</v>
      </c>
      <c r="D83" s="1"/>
    </row>
    <row r="85" spans="2:4" x14ac:dyDescent="0.3">
      <c r="B85" s="2"/>
    </row>
    <row r="88" spans="2:4" x14ac:dyDescent="0.3">
      <c r="D88" s="1"/>
    </row>
    <row r="89" spans="2:4" x14ac:dyDescent="0.3">
      <c r="C89" s="1"/>
    </row>
    <row r="90" spans="2:4" x14ac:dyDescent="0.3">
      <c r="C90" s="1"/>
      <c r="D90" s="1"/>
    </row>
    <row r="91" spans="2:4" x14ac:dyDescent="0.3">
      <c r="C91" s="1"/>
      <c r="D91" s="1"/>
    </row>
    <row r="92" spans="2:4" x14ac:dyDescent="0.3">
      <c r="C92" s="1"/>
      <c r="D92" s="1"/>
    </row>
    <row r="93" spans="2:4" x14ac:dyDescent="0.3">
      <c r="C93" s="1"/>
      <c r="D93" s="1"/>
    </row>
    <row r="95" spans="2:4" x14ac:dyDescent="0.3">
      <c r="C95" s="1"/>
      <c r="D95" s="1"/>
    </row>
    <row r="96" spans="2:4" x14ac:dyDescent="0.3">
      <c r="C96" s="1"/>
    </row>
    <row r="97" spans="3:4" x14ac:dyDescent="0.3">
      <c r="D97" s="1"/>
    </row>
    <row r="99" spans="3:4" x14ac:dyDescent="0.3">
      <c r="C99" s="1"/>
      <c r="D99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Ejemplo Regla Tope</vt:lpstr>
      <vt:lpstr>Prorrateos - Aj Art 13</vt:lpstr>
      <vt:lpstr>Impuestos internos</vt:lpstr>
      <vt:lpstr>Ejemplo DJ IVA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Leonel Zanotto</dc:creator>
  <cp:lastModifiedBy>Yesica Baigorri</cp:lastModifiedBy>
  <dcterms:created xsi:type="dcterms:W3CDTF">2020-03-25T18:53:01Z</dcterms:created>
  <dcterms:modified xsi:type="dcterms:W3CDTF">2024-04-15T22:03:36Z</dcterms:modified>
</cp:coreProperties>
</file>